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<sst xmlns="http://schemas.openxmlformats.org/spreadsheetml/2006/main" count="35" uniqueCount="35">
  <si>
    <t>2021年市本级财政收入预算（草案）表</t>
  </si>
  <si>
    <t>单位：万元</t>
  </si>
  <si>
    <r>
      <rPr>
        <sz val="11"/>
        <rFont val="宋体"/>
        <charset val="134"/>
      </rPr>
      <t xml:space="preserve">项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目</t>
    </r>
  </si>
  <si>
    <t>2021年
预算数</t>
  </si>
  <si>
    <t>上  年
完成数</t>
  </si>
  <si>
    <t>比上年
增减额</t>
  </si>
  <si>
    <t>比上年
增减％</t>
  </si>
  <si>
    <t>备  注</t>
  </si>
  <si>
    <t>一、地方收入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</si>
  <si>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</si>
  <si>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</si>
  <si>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</si>
  <si>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</si>
  <si>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</si>
  <si>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</si>
  <si>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</si>
  <si>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</si>
  <si>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</si>
  <si>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</si>
  <si>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</si>
  <si>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</si>
  <si>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</si>
  <si>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</si>
  <si>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</si>
  <si>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</si>
  <si>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</si>
  <si>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</si>
  <si>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</si>
  <si>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罚没收入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</si>
  <si>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</si>
  <si>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国有资源有偿使用收入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</si>
  <si>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其他收入</t>
    </r>
  </si>
  <si>
    <t>二、上划中央收入</t>
  </si>
  <si>
    <t>三、上划省收入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</si>
  <si>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一般公共预算收入合计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</si>
</sst>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7" applyFont="1" applyAlignment="1">
      <alignment vertical="center"/>
    </xf>
    <xf numFmtId="0" fontId="1" fillId="0" borderId="0" xfId="47" applyFont="1" applyAlignment="1">
      <alignment horizontal="center" vertical="center"/>
    </xf>
    <xf numFmtId="0" fontId="2" fillId="0" borderId="0" xfId="47" applyFont="1" applyAlignment="1">
      <alignment horizontal="center" vertical="center"/>
    </xf>
    <xf numFmtId="0" fontId="3" fillId="0" borderId="0" xfId="47" applyFont="1" applyAlignment="1">
      <alignment vertical="center"/>
    </xf>
    <xf numFmtId="0" fontId="3" fillId="0" borderId="0" xfId="47" applyFont="1" applyAlignment="1">
      <alignment horizontal="center" vertical="center"/>
    </xf>
    <xf numFmtId="0" fontId="3" fillId="0" borderId="0" xfId="47" applyFont="1" applyAlignment="1">
      <alignment horizontal="right" vertical="center"/>
    </xf>
    <xf numFmtId="0" fontId="3" fillId="0" borderId="1" xfId="47" applyFont="1" applyBorder="1" applyAlignment="1" applyProtection="1">
      <alignment horizontal="center" vertical="center"/>
      <protection locked="0"/>
    </xf>
    <xf numFmtId="0" fontId="3" fillId="0" borderId="1" xfId="47" applyFont="1" applyBorder="1" applyAlignment="1">
      <alignment horizontal="center" vertical="center" wrapText="1"/>
    </xf>
    <xf numFmtId="0" fontId="3" fillId="0" borderId="1" xfId="47" applyFont="1" applyBorder="1" applyAlignment="1">
      <alignment horizontal="center" vertical="center"/>
    </xf>
    <xf numFmtId="0" fontId="3" fillId="0" borderId="2" xfId="47" applyFont="1" applyFill="1" applyBorder="1" applyAlignment="1" applyProtection="1">
      <alignment horizontal="left" vertical="center"/>
      <protection locked="0"/>
    </xf>
    <xf numFmtId="3" fontId="3" fillId="0" borderId="1" xfId="47" applyNumberFormat="1" applyFont="1" applyFill="1" applyBorder="1" applyAlignment="1">
      <alignment horizontal="right" vertical="center"/>
    </xf>
    <xf numFmtId="176" fontId="3" fillId="0" borderId="1" xfId="47" applyNumberFormat="1" applyFont="1" applyFill="1" applyBorder="1" applyAlignment="1">
      <alignment horizontal="right" vertical="center" wrapText="1"/>
    </xf>
    <xf numFmtId="0" fontId="3" fillId="0" borderId="1" xfId="47" applyFont="1" applyBorder="1" applyAlignment="1" applyProtection="1">
      <alignment vertical="center"/>
      <protection locked="0"/>
    </xf>
    <xf numFmtId="0" fontId="3" fillId="0" borderId="1" xfId="47" applyFont="1" applyBorder="1" applyAlignment="1">
      <alignment vertical="center"/>
    </xf>
    <xf numFmtId="3" fontId="3" fillId="0" borderId="1" xfId="50" applyNumberFormat="1" applyFont="1" applyFill="1" applyBorder="1" applyAlignment="1">
      <alignment horizontal="right" vertical="center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47" applyFont="1" applyBorder="1" applyAlignment="1">
      <alignment vertical="center" wrapText="1"/>
    </xf>
    <xf numFmtId="0" fontId="3" fillId="0" borderId="1" xfId="50" applyFont="1" applyBorder="1" applyAlignment="1" applyProtection="1">
      <alignment vertical="center"/>
      <protection locked="0"/>
    </xf>
    <xf numFmtId="0" fontId="3" fillId="0" borderId="1" xfId="47" applyFont="1" applyBorder="1" applyAlignment="1">
      <alignment horizontal="left" vertical="center"/>
    </xf>
    <xf numFmtId="3" fontId="3" fillId="0" borderId="1" xfId="47" applyNumberFormat="1" applyFont="1" applyBorder="1" applyAlignment="1">
      <alignment horizontal="center" vertical="center"/>
    </xf>
    <xf numFmtId="3" fontId="1" fillId="0" borderId="0" xfId="47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_白沙园-2018年预算草案12.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1\1-&#39044;&#31639;&#20844;&#24320;\2020&#24180;&#25910;&#25903;&#23436;&#25104;&#21644;2021&#24180;&#39044;&#31639;&#34920;-01-01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0年全市收入完成"/>
      <sheetName val="表二、2020年市本级收入完成"/>
      <sheetName val="表三、2020年全市支出完成"/>
      <sheetName val="表四、2020年市本级支出完成"/>
      <sheetName val="表五、全市收入2021年预计"/>
      <sheetName val="表六、市本级收入2021年预计"/>
      <sheetName val="表七、市本级财政支出预算（草案）表"/>
      <sheetName val="表八、市本级财政支出预算（草案）明细表"/>
      <sheetName val="表九、市本级2021年上级补助表"/>
      <sheetName val="表十、全市平衡"/>
      <sheetName val="表十一、市本级平衡"/>
      <sheetName val="表十三、2021年市本级政府性基金预算"/>
      <sheetName val="表十五、2021年市本级国资预算"/>
      <sheetName val="表十七、2021年市本级社保基金预算表"/>
      <sheetName val="表十九、高新预算表"/>
      <sheetName val="表二十、高新预算表明细"/>
      <sheetName val="表二十一、高新基金预算表"/>
      <sheetName val="表二十三、松木预算表"/>
      <sheetName val="表二十四、松木预算明细表"/>
      <sheetName val="表二十五、松木基金预算表"/>
      <sheetName val="表二十七、白沙洲预算表"/>
      <sheetName val="表二十八、白沙洲预算明细表"/>
      <sheetName val="表二十九、白沙洲基金预算表"/>
    </sheetNames>
    <sheetDataSet>
      <sheetData sheetId="0"/>
      <sheetData sheetId="1"/>
      <sheetData sheetId="2">
        <row r="6">
          <cell r="B6">
            <v>112964</v>
          </cell>
        </row>
        <row r="7">
          <cell r="B7">
            <v>36113</v>
          </cell>
        </row>
        <row r="8">
          <cell r="B8">
            <v>9660</v>
          </cell>
        </row>
        <row r="9">
          <cell r="B9">
            <v>1330</v>
          </cell>
        </row>
        <row r="10">
          <cell r="B10">
            <v>29145</v>
          </cell>
        </row>
        <row r="11">
          <cell r="B11">
            <v>15046</v>
          </cell>
        </row>
        <row r="12">
          <cell r="B12">
            <v>8567</v>
          </cell>
        </row>
        <row r="13">
          <cell r="B13">
            <v>26139</v>
          </cell>
        </row>
        <row r="14">
          <cell r="B14">
            <v>64152</v>
          </cell>
        </row>
        <row r="15">
          <cell r="B15">
            <v>6755</v>
          </cell>
        </row>
        <row r="17">
          <cell r="B17">
            <v>167176</v>
          </cell>
        </row>
        <row r="19">
          <cell r="B19">
            <v>489</v>
          </cell>
        </row>
        <row r="20">
          <cell r="B20">
            <v>112</v>
          </cell>
        </row>
        <row r="22">
          <cell r="B22">
            <v>52725</v>
          </cell>
        </row>
        <row r="23">
          <cell r="B23">
            <v>41711</v>
          </cell>
        </row>
        <row r="24">
          <cell r="B24">
            <v>39504</v>
          </cell>
        </row>
        <row r="25">
          <cell r="B25">
            <v>6533</v>
          </cell>
        </row>
        <row r="26">
          <cell r="B26">
            <v>15149</v>
          </cell>
        </row>
        <row r="27">
          <cell r="B27">
            <v>65516</v>
          </cell>
        </row>
        <row r="28">
          <cell r="B28">
            <v>343746</v>
          </cell>
        </row>
        <row r="29">
          <cell r="B29">
            <v>69164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$A1:$XFD1048576"/>
    </sheetView>
  </sheetViews>
  <sheetFormatPr defaultColWidth="8.9" defaultRowHeight="14.25" outlineLevelCol="5"/>
  <cols>
    <col min="1" max="1" width="23.4" style="1" customWidth="1"/>
    <col min="2" max="3" width="9.9" style="2" customWidth="1"/>
    <col min="4" max="4" width="9.2" style="2" customWidth="1"/>
    <col min="5" max="5" width="9.4" style="2" customWidth="1"/>
    <col min="6" max="6" width="14.9" style="1" customWidth="1"/>
    <col min="7" max="19" width="9" style="1"/>
    <col min="20" max="16384" width="8.9" style="1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1" customFormat="1" ht="19.95" customHeight="1" spans="1:6">
      <c r="A2" s="4"/>
      <c r="B2" s="5"/>
      <c r="C2" s="5"/>
      <c r="D2" s="5"/>
      <c r="E2" s="5"/>
      <c r="F2" s="6" t="s">
        <v>1</v>
      </c>
    </row>
    <row r="3" s="1" customFormat="1" ht="39.1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ht="22.5" customHeight="1" spans="1:6">
      <c r="A4" s="10" t="s">
        <v>8</v>
      </c>
      <c r="B4" s="11">
        <f>B5+B21</f>
        <v>740705</v>
      </c>
      <c r="C4" s="11">
        <f>C5+C21</f>
        <v>698786</v>
      </c>
      <c r="D4" s="11">
        <f>D5+D21</f>
        <v>41919</v>
      </c>
      <c r="E4" s="12">
        <f t="shared" ref="E4:E15" si="0">ROUND(D4/C4*100,2)</f>
        <v>6</v>
      </c>
      <c r="F4" s="9"/>
    </row>
    <row r="5" s="1" customFormat="1" ht="22.5" customHeight="1" spans="1:6">
      <c r="A5" s="13" t="s">
        <v>9</v>
      </c>
      <c r="B5" s="11">
        <f>SUM(B6:B20)</f>
        <v>524786</v>
      </c>
      <c r="C5" s="11">
        <f>SUM(C6:C20)</f>
        <v>477648</v>
      </c>
      <c r="D5" s="11">
        <f>SUM(D6:D20)</f>
        <v>47138</v>
      </c>
      <c r="E5" s="12">
        <f t="shared" si="0"/>
        <v>9.87</v>
      </c>
      <c r="F5" s="14"/>
    </row>
    <row r="6" s="1" customFormat="1" ht="22.5" customHeight="1" spans="1:6">
      <c r="A6" s="13" t="s">
        <v>10</v>
      </c>
      <c r="B6" s="15">
        <f>ROUND(C6*1.0955,0)-1</f>
        <v>123751</v>
      </c>
      <c r="C6" s="11">
        <f>[1]表二、2020年市本级收入完成!B6</f>
        <v>112964</v>
      </c>
      <c r="D6" s="11">
        <f t="shared" ref="D6:D15" si="1">B6-C6</f>
        <v>10787</v>
      </c>
      <c r="E6" s="12">
        <f t="shared" si="0"/>
        <v>9.55</v>
      </c>
      <c r="F6" s="14"/>
    </row>
    <row r="7" s="1" customFormat="1" ht="22.5" customHeight="1" spans="1:6">
      <c r="A7" s="13" t="s">
        <v>11</v>
      </c>
      <c r="B7" s="15">
        <f>ROUND(C7*1.0486,0)</f>
        <v>37868</v>
      </c>
      <c r="C7" s="11">
        <f>[1]表二、2020年市本级收入完成!B7</f>
        <v>36113</v>
      </c>
      <c r="D7" s="11">
        <f t="shared" si="1"/>
        <v>1755</v>
      </c>
      <c r="E7" s="12">
        <f t="shared" si="0"/>
        <v>4.86</v>
      </c>
      <c r="F7" s="14"/>
    </row>
    <row r="8" s="1" customFormat="1" ht="22.5" customHeight="1" spans="1:6">
      <c r="A8" s="13" t="s">
        <v>12</v>
      </c>
      <c r="B8" s="15">
        <f>ROUND(C8*1.1351,0)</f>
        <v>10965</v>
      </c>
      <c r="C8" s="11">
        <f>[1]表二、2020年市本级收入完成!B8</f>
        <v>9660</v>
      </c>
      <c r="D8" s="11">
        <f t="shared" si="1"/>
        <v>1305</v>
      </c>
      <c r="E8" s="12">
        <f t="shared" si="0"/>
        <v>13.51</v>
      </c>
      <c r="F8" s="14"/>
    </row>
    <row r="9" s="1" customFormat="1" ht="22.5" customHeight="1" spans="1:6">
      <c r="A9" s="13" t="s">
        <v>13</v>
      </c>
      <c r="B9" s="15">
        <f>ROUND(C9*1.0158,0)+4</f>
        <v>1355</v>
      </c>
      <c r="C9" s="11">
        <f>[1]表二、2020年市本级收入完成!B9</f>
        <v>1330</v>
      </c>
      <c r="D9" s="11">
        <f t="shared" si="1"/>
        <v>25</v>
      </c>
      <c r="E9" s="12">
        <f t="shared" si="0"/>
        <v>1.88</v>
      </c>
      <c r="F9" s="14"/>
    </row>
    <row r="10" s="1" customFormat="1" ht="22.5" customHeight="1" spans="1:6">
      <c r="A10" s="13" t="s">
        <v>14</v>
      </c>
      <c r="B10" s="15">
        <f>ROUND(C10*1.0952,0)</f>
        <v>31920</v>
      </c>
      <c r="C10" s="11">
        <f>[1]表二、2020年市本级收入完成!B10</f>
        <v>29145</v>
      </c>
      <c r="D10" s="11">
        <f t="shared" si="1"/>
        <v>2775</v>
      </c>
      <c r="E10" s="12">
        <f t="shared" si="0"/>
        <v>9.52</v>
      </c>
      <c r="F10" s="14"/>
    </row>
    <row r="11" s="1" customFormat="1" ht="22.5" customHeight="1" spans="1:6">
      <c r="A11" s="13" t="s">
        <v>15</v>
      </c>
      <c r="B11" s="15">
        <f>ROUND(C11*1.1326,0)+4</f>
        <v>17045</v>
      </c>
      <c r="C11" s="11">
        <f>[1]表二、2020年市本级收入完成!B11</f>
        <v>15046</v>
      </c>
      <c r="D11" s="11">
        <f t="shared" si="1"/>
        <v>1999</v>
      </c>
      <c r="E11" s="12">
        <f t="shared" si="0"/>
        <v>13.29</v>
      </c>
      <c r="F11" s="14"/>
    </row>
    <row r="12" s="1" customFormat="1" ht="22.5" customHeight="1" spans="1:6">
      <c r="A12" s="13" t="s">
        <v>16</v>
      </c>
      <c r="B12" s="15">
        <f>ROUND(C12*1.0912,0)+5</f>
        <v>9353</v>
      </c>
      <c r="C12" s="11">
        <f>[1]表二、2020年市本级收入完成!B12</f>
        <v>8567</v>
      </c>
      <c r="D12" s="11">
        <f t="shared" si="1"/>
        <v>786</v>
      </c>
      <c r="E12" s="12">
        <f t="shared" si="0"/>
        <v>9.17</v>
      </c>
      <c r="F12" s="14"/>
    </row>
    <row r="13" s="1" customFormat="1" ht="22.5" customHeight="1" spans="1:6">
      <c r="A13" s="13" t="s">
        <v>17</v>
      </c>
      <c r="B13" s="15">
        <f>ROUND(C13*1.0598,0)</f>
        <v>27702</v>
      </c>
      <c r="C13" s="11">
        <f>[1]表二、2020年市本级收入完成!B13</f>
        <v>26139</v>
      </c>
      <c r="D13" s="11">
        <f t="shared" si="1"/>
        <v>1563</v>
      </c>
      <c r="E13" s="12">
        <f t="shared" si="0"/>
        <v>5.98</v>
      </c>
      <c r="F13" s="14"/>
    </row>
    <row r="14" s="1" customFormat="1" ht="22.5" customHeight="1" spans="1:6">
      <c r="A14" s="13" t="s">
        <v>18</v>
      </c>
      <c r="B14" s="15">
        <f>ROUND(C14*1.1979,0)</f>
        <v>76848</v>
      </c>
      <c r="C14" s="11">
        <f>[1]表二、2020年市本级收入完成!B14</f>
        <v>64152</v>
      </c>
      <c r="D14" s="11">
        <f t="shared" si="1"/>
        <v>12696</v>
      </c>
      <c r="E14" s="12">
        <f t="shared" si="0"/>
        <v>19.79</v>
      </c>
      <c r="F14" s="14"/>
    </row>
    <row r="15" s="1" customFormat="1" ht="22.5" customHeight="1" spans="1:6">
      <c r="A15" s="16" t="s">
        <v>19</v>
      </c>
      <c r="B15" s="15">
        <f>ROUND(C15*1.0935,0)</f>
        <v>7387</v>
      </c>
      <c r="C15" s="11">
        <f>[1]表二、2020年市本级收入完成!B15</f>
        <v>6755</v>
      </c>
      <c r="D15" s="11">
        <f t="shared" si="1"/>
        <v>632</v>
      </c>
      <c r="E15" s="12">
        <f t="shared" si="0"/>
        <v>9.36</v>
      </c>
      <c r="F15" s="14"/>
    </row>
    <row r="16" s="1" customFormat="1" ht="22.5" customHeight="1" spans="1:6">
      <c r="A16" s="13" t="s">
        <v>20</v>
      </c>
      <c r="B16" s="15">
        <f>ROUND(C16*1.0601,0)</f>
        <v>0</v>
      </c>
      <c r="C16" s="11">
        <f>[1]表二、2020年市本级收入完成!B16</f>
        <v>0</v>
      </c>
      <c r="D16" s="11"/>
      <c r="E16" s="12"/>
      <c r="F16" s="14"/>
    </row>
    <row r="17" s="1" customFormat="1" ht="22.5" customHeight="1" spans="1:6">
      <c r="A17" s="13" t="s">
        <v>21</v>
      </c>
      <c r="B17" s="15">
        <f>ROUND(C17*1.1201,0)-7271</f>
        <v>179983</v>
      </c>
      <c r="C17" s="11">
        <f>[1]表二、2020年市本级收入完成!B17</f>
        <v>167176</v>
      </c>
      <c r="D17" s="11">
        <f t="shared" ref="D17:D20" si="2">B17-C17</f>
        <v>12807</v>
      </c>
      <c r="E17" s="12">
        <f t="shared" ref="E17:E30" si="3">ROUND(D17/C17*100,2)</f>
        <v>7.66</v>
      </c>
      <c r="F17" s="17"/>
    </row>
    <row r="18" s="1" customFormat="1" ht="22.5" customHeight="1" spans="1:6">
      <c r="A18" s="13" t="s">
        <v>22</v>
      </c>
      <c r="B18" s="15">
        <f>ROUND(C18*1.0601,0)</f>
        <v>0</v>
      </c>
      <c r="C18" s="11">
        <f>[1]表二、2020年市本级收入完成!B18</f>
        <v>0</v>
      </c>
      <c r="D18" s="11"/>
      <c r="E18" s="12"/>
      <c r="F18" s="14"/>
    </row>
    <row r="19" s="1" customFormat="1" ht="22.5" customHeight="1" spans="1:6">
      <c r="A19" s="13" t="s">
        <v>23</v>
      </c>
      <c r="B19" s="15">
        <f>ROUND(C19*1.0815,0)</f>
        <v>529</v>
      </c>
      <c r="C19" s="11">
        <f>[1]表二、2020年市本级收入完成!B19</f>
        <v>489</v>
      </c>
      <c r="D19" s="11">
        <f t="shared" si="2"/>
        <v>40</v>
      </c>
      <c r="E19" s="12">
        <f t="shared" si="3"/>
        <v>8.18</v>
      </c>
      <c r="F19" s="14"/>
    </row>
    <row r="20" s="1" customFormat="1" ht="22.5" customHeight="1" spans="1:6">
      <c r="A20" s="13" t="s">
        <v>24</v>
      </c>
      <c r="B20" s="15">
        <v>80</v>
      </c>
      <c r="C20" s="11">
        <f>[1]表二、2020年市本级收入完成!B20</f>
        <v>112</v>
      </c>
      <c r="D20" s="11">
        <f t="shared" si="2"/>
        <v>-32</v>
      </c>
      <c r="E20" s="12">
        <f t="shared" si="3"/>
        <v>-28.57</v>
      </c>
      <c r="F20" s="14"/>
    </row>
    <row r="21" s="1" customFormat="1" ht="22.5" customHeight="1" spans="1:6">
      <c r="A21" s="13" t="s">
        <v>25</v>
      </c>
      <c r="B21" s="11">
        <f>SUM(B22:B27)</f>
        <v>215919</v>
      </c>
      <c r="C21" s="11">
        <f>SUM(C22:C27)</f>
        <v>221138</v>
      </c>
      <c r="D21" s="11">
        <f>SUM(D22:D27)</f>
        <v>-5219</v>
      </c>
      <c r="E21" s="12">
        <f t="shared" si="3"/>
        <v>-2.36</v>
      </c>
      <c r="F21" s="14"/>
    </row>
    <row r="22" s="1" customFormat="1" ht="22.5" customHeight="1" spans="1:6">
      <c r="A22" s="18" t="s">
        <v>26</v>
      </c>
      <c r="B22" s="15">
        <f>ROUND(C22*1.0653,0)</f>
        <v>56168</v>
      </c>
      <c r="C22" s="11">
        <f>[1]表二、2020年市本级收入完成!B22</f>
        <v>52725</v>
      </c>
      <c r="D22" s="11">
        <f t="shared" ref="D22:D29" si="4">B22-C22</f>
        <v>3443</v>
      </c>
      <c r="E22" s="12">
        <f t="shared" si="3"/>
        <v>6.53</v>
      </c>
      <c r="F22" s="14"/>
    </row>
    <row r="23" s="1" customFormat="1" ht="22.5" customHeight="1" spans="1:6">
      <c r="A23" s="18" t="s">
        <v>27</v>
      </c>
      <c r="B23" s="15">
        <f>ROUND(C23*1.008,0)</f>
        <v>42045</v>
      </c>
      <c r="C23" s="11">
        <f>[1]表二、2020年市本级收入完成!B23</f>
        <v>41711</v>
      </c>
      <c r="D23" s="11">
        <f t="shared" si="4"/>
        <v>334</v>
      </c>
      <c r="E23" s="12">
        <f t="shared" si="3"/>
        <v>0.8</v>
      </c>
      <c r="F23" s="14"/>
    </row>
    <row r="24" s="1" customFormat="1" ht="22.5" customHeight="1" spans="1:6">
      <c r="A24" s="18" t="s">
        <v>28</v>
      </c>
      <c r="B24" s="15">
        <f>ROUND(C24*0.9718,0)</f>
        <v>38390</v>
      </c>
      <c r="C24" s="11">
        <f>[1]表二、2020年市本级收入完成!B24</f>
        <v>39504</v>
      </c>
      <c r="D24" s="11">
        <f t="shared" si="4"/>
        <v>-1114</v>
      </c>
      <c r="E24" s="12">
        <f t="shared" si="3"/>
        <v>-2.82</v>
      </c>
      <c r="F24" s="14"/>
    </row>
    <row r="25" s="1" customFormat="1" ht="22.5" customHeight="1" spans="1:6">
      <c r="A25" s="18" t="s">
        <v>29</v>
      </c>
      <c r="B25" s="15">
        <f>ROUND(C25*1.0553,0)</f>
        <v>6894</v>
      </c>
      <c r="C25" s="11">
        <f>[1]表二、2020年市本级收入完成!B25</f>
        <v>6533</v>
      </c>
      <c r="D25" s="11">
        <f t="shared" si="4"/>
        <v>361</v>
      </c>
      <c r="E25" s="12">
        <f t="shared" si="3"/>
        <v>5.53</v>
      </c>
      <c r="F25" s="14"/>
    </row>
    <row r="26" s="1" customFormat="1" ht="22.5" customHeight="1" spans="1:6">
      <c r="A26" s="18" t="s">
        <v>30</v>
      </c>
      <c r="B26" s="15">
        <f>ROUND(C26*1.0726,0)</f>
        <v>16249</v>
      </c>
      <c r="C26" s="11">
        <f>[1]表二、2020年市本级收入完成!B26</f>
        <v>15149</v>
      </c>
      <c r="D26" s="11">
        <f t="shared" si="4"/>
        <v>1100</v>
      </c>
      <c r="E26" s="12">
        <f t="shared" si="3"/>
        <v>7.26</v>
      </c>
      <c r="F26" s="14"/>
    </row>
    <row r="27" s="1" customFormat="1" ht="22.5" customHeight="1" spans="1:6">
      <c r="A27" s="18" t="s">
        <v>31</v>
      </c>
      <c r="B27" s="11">
        <f>45523+10650</f>
        <v>56173</v>
      </c>
      <c r="C27" s="11">
        <f>[1]表二、2020年市本级收入完成!B27</f>
        <v>65516</v>
      </c>
      <c r="D27" s="11">
        <f t="shared" si="4"/>
        <v>-9343</v>
      </c>
      <c r="E27" s="12">
        <f t="shared" si="3"/>
        <v>-14.26</v>
      </c>
      <c r="F27" s="14"/>
    </row>
    <row r="28" s="1" customFormat="1" ht="22.5" customHeight="1" spans="1:6">
      <c r="A28" s="10" t="s">
        <v>32</v>
      </c>
      <c r="B28" s="15">
        <f>ROUND((B6+B20)/37.5*50+(B7+B8)/28*60+75751,0)</f>
        <v>345501</v>
      </c>
      <c r="C28" s="11">
        <f>[1]表二、2020年市本级收入完成!B28</f>
        <v>343746</v>
      </c>
      <c r="D28" s="11">
        <f t="shared" si="4"/>
        <v>1755</v>
      </c>
      <c r="E28" s="12">
        <f t="shared" si="3"/>
        <v>0.51</v>
      </c>
      <c r="F28" s="14"/>
    </row>
    <row r="29" s="1" customFormat="1" ht="22.5" customHeight="1" spans="1:6">
      <c r="A29" s="19" t="s">
        <v>33</v>
      </c>
      <c r="B29" s="15">
        <f>ROUND((B6+B20)/37.5*12+(B7+B8)/28*12+B9/75*25+B13/70*30+B19/70*30,0)-3100</f>
        <v>70005</v>
      </c>
      <c r="C29" s="11">
        <f>[1]表二、2020年市本级收入完成!B29</f>
        <v>69164</v>
      </c>
      <c r="D29" s="11">
        <f t="shared" si="4"/>
        <v>841</v>
      </c>
      <c r="E29" s="12">
        <f t="shared" si="3"/>
        <v>1.22</v>
      </c>
      <c r="F29" s="14"/>
    </row>
    <row r="30" s="1" customFormat="1" ht="22.5" customHeight="1" spans="1:6">
      <c r="A30" s="20" t="s">
        <v>34</v>
      </c>
      <c r="B30" s="11">
        <f>B29+B28+B4</f>
        <v>1156211</v>
      </c>
      <c r="C30" s="11">
        <f>C29+C28+C4</f>
        <v>1111696</v>
      </c>
      <c r="D30" s="11">
        <f>D29+D28+D4</f>
        <v>44515</v>
      </c>
      <c r="E30" s="12">
        <f t="shared" si="3"/>
        <v>4</v>
      </c>
      <c r="F30" s="9"/>
    </row>
    <row r="31" s="1" customFormat="1" spans="2:5">
      <c r="B31" s="2"/>
      <c r="C31" s="2"/>
      <c r="D31" s="2"/>
      <c r="E31" s="2"/>
    </row>
    <row r="32" s="1" customFormat="1" spans="2:5">
      <c r="B32" s="21"/>
      <c r="C32" s="2"/>
      <c r="D32" s="2"/>
      <c r="E32" s="2"/>
    </row>
  </sheetData>
  <mergeCells count="1">
    <mergeCell ref="A1:F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2021-01-25T01:16:00Z</dcterms:created>
  <dcterms:modified xsi:type="dcterms:W3CDTF">2021-01-25T02:13:10Z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